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90" windowWidth="14625" windowHeight="8970"/>
  </bookViews>
  <sheets>
    <sheet name="2016" sheetId="1" r:id="rId1"/>
  </sheets>
  <definedNames>
    <definedName name="_xlnm.Print_Area" localSheetId="0">'2016'!$A$12:$G$89</definedName>
    <definedName name="areaMA01a">#REF!</definedName>
    <definedName name="areaMA01m">#REF!</definedName>
    <definedName name="areaMA02a">#REF!</definedName>
    <definedName name="areaMA21">#REF!</definedName>
    <definedName name="areaMA23">#REF!</definedName>
    <definedName name="Modelo">#REF!</definedName>
    <definedName name="Table101C">#REF!</definedName>
    <definedName name="Table101I">#REF!</definedName>
    <definedName name="Table101II">#REF!</definedName>
    <definedName name="Table101III">#REF!</definedName>
    <definedName name="Table102IV">#REF!</definedName>
    <definedName name="Table102V">#REF!</definedName>
    <definedName name="Table102VI">#REF!</definedName>
    <definedName name="Table102VII">#REF!</definedName>
    <definedName name="Table2">#REF!</definedName>
    <definedName name="Table3">#REF!</definedName>
    <definedName name="Table411">#REF!</definedName>
    <definedName name="Table412">#REF!</definedName>
    <definedName name="Table421">#REF!</definedName>
    <definedName name="Table421A">#REF!</definedName>
    <definedName name="Table421B">#REF!</definedName>
    <definedName name="Table421C">#REF!</definedName>
    <definedName name="Table421D">#REF!</definedName>
    <definedName name="Table422A">#REF!</definedName>
    <definedName name="Table422B">#REF!</definedName>
    <definedName name="Table422C">#REF!</definedName>
    <definedName name="Table422D">#REF!</definedName>
    <definedName name="Table6">#REF!</definedName>
    <definedName name="Table7">#REF!</definedName>
    <definedName name="Table8">#REF!</definedName>
    <definedName name="Table92">#REF!</definedName>
    <definedName name="_xlnm.Print_Titles" localSheetId="0">'2016'!$1:$11</definedName>
  </definedNames>
  <calcPr calcId="145621"/>
</workbook>
</file>

<file path=xl/calcChain.xml><?xml version="1.0" encoding="utf-8"?>
<calcChain xmlns="http://schemas.openxmlformats.org/spreadsheetml/2006/main">
  <c r="D86" i="1" l="1"/>
  <c r="D85" i="1"/>
  <c r="D84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B61" i="1"/>
  <c r="C61" i="1" s="1"/>
  <c r="B59" i="1"/>
  <c r="C59" i="1" s="1"/>
  <c r="C57" i="1"/>
  <c r="B57" i="1"/>
  <c r="B55" i="1"/>
  <c r="C55" i="1" s="1"/>
  <c r="C51" i="1"/>
  <c r="B46" i="1"/>
  <c r="C46" i="1" s="1"/>
  <c r="B44" i="1"/>
  <c r="C44" i="1" s="1"/>
  <c r="B42" i="1"/>
  <c r="C42" i="1" s="1"/>
  <c r="G64" i="1" l="1"/>
  <c r="D83" i="1"/>
  <c r="D82" i="1"/>
  <c r="D81" i="1"/>
  <c r="D80" i="1"/>
  <c r="D28" i="1"/>
  <c r="D26" i="1"/>
  <c r="D24" i="1"/>
  <c r="D22" i="1"/>
  <c r="D20" i="1"/>
  <c r="D79" i="1" l="1"/>
  <c r="D78" i="1"/>
  <c r="D77" i="1"/>
  <c r="D76" i="1"/>
  <c r="D75" i="1"/>
  <c r="D74" i="1"/>
  <c r="D73" i="1"/>
  <c r="D72" i="1"/>
  <c r="D71" i="1"/>
  <c r="D70" i="1"/>
  <c r="D69" i="1"/>
  <c r="D68" i="1"/>
  <c r="D67" i="1"/>
  <c r="D61" i="1"/>
  <c r="D59" i="1"/>
  <c r="G13" i="1"/>
  <c r="C13" i="1"/>
  <c r="B13" i="1"/>
  <c r="D51" i="1" l="1"/>
  <c r="D46" i="1"/>
  <c r="D44" i="1"/>
  <c r="D42" i="1"/>
  <c r="D36" i="1"/>
  <c r="D33" i="1"/>
  <c r="D17" i="1"/>
  <c r="D15" i="1"/>
  <c r="D66" i="1"/>
  <c r="C49" i="1"/>
  <c r="C40" i="1"/>
  <c r="C31" i="1"/>
  <c r="C64" i="1" l="1"/>
  <c r="B64" i="1" l="1"/>
  <c r="D64" i="1" s="1"/>
  <c r="D57" i="1" l="1"/>
  <c r="C53" i="1" l="1"/>
  <c r="D55" i="1"/>
  <c r="B53" i="1"/>
  <c r="D53" i="1" l="1"/>
  <c r="B49" i="1"/>
  <c r="D49" i="1" s="1"/>
  <c r="G40" i="1" l="1"/>
  <c r="B40" i="1" l="1"/>
  <c r="D40" i="1" s="1"/>
  <c r="G31" i="1"/>
  <c r="B31" i="1"/>
  <c r="D31" i="1" s="1"/>
  <c r="D13" i="1"/>
</calcChain>
</file>

<file path=xl/sharedStrings.xml><?xml version="1.0" encoding="utf-8"?>
<sst xmlns="http://schemas.openxmlformats.org/spreadsheetml/2006/main" count="102" uniqueCount="69">
  <si>
    <t>(miles de euros)</t>
  </si>
  <si>
    <t>UE / Administración pública que financia el gasto</t>
  </si>
  <si>
    <t xml:space="preserve">Ingreso recibido de la UE o de otras Administraciones Públicas </t>
  </si>
  <si>
    <t>Gasto total del período</t>
  </si>
  <si>
    <t>Gasto financiado con fondos afectados</t>
  </si>
  <si>
    <t xml:space="preserve">Año </t>
  </si>
  <si>
    <t xml:space="preserve">Importe </t>
  </si>
  <si>
    <t xml:space="preserve">Descripción </t>
  </si>
  <si>
    <t>AGCAE - Estado, DDFF y Aytos</t>
  </si>
  <si>
    <t>FEAGA y FEADER</t>
  </si>
  <si>
    <t>Y Vasca - Tramo guipuzcoano</t>
  </si>
  <si>
    <t>Construcción Nueva Red Ferroviaria en el País Vasco( Y Vasca ) -Tramo guipuzcoano</t>
  </si>
  <si>
    <t>UE / FSE</t>
  </si>
  <si>
    <t>ADMINISTRACIÓN GENERAL DE LA COMUNIDAD AUTÓNOMA DE EUSKADI</t>
  </si>
  <si>
    <t>INVERSIONES Y GASTOS CON FINANCIACIÓN DE OTRAS ADMINISTRACIONES</t>
  </si>
  <si>
    <t xml:space="preserve">Inversiones y gastos </t>
  </si>
  <si>
    <t>Financiación</t>
  </si>
  <si>
    <t>FSE</t>
  </si>
  <si>
    <t>FEDER</t>
  </si>
  <si>
    <t>Grado de financiación</t>
  </si>
  <si>
    <t>Formación de Jueces y Magistrados</t>
  </si>
  <si>
    <t>Centro de documentación judicial</t>
  </si>
  <si>
    <t>Uso racional del medicamento</t>
  </si>
  <si>
    <t>Consejo General del Poder Judicial</t>
  </si>
  <si>
    <t>Ministerio de Sanidad, Política Social e Igualdad</t>
  </si>
  <si>
    <t>UE / FEAGA</t>
  </si>
  <si>
    <t>UE / FEDER</t>
  </si>
  <si>
    <t>A 3 años aprox.</t>
  </si>
  <si>
    <t xml:space="preserve">A 2/3 años </t>
  </si>
  <si>
    <t>Programa de reforma de la Administración de Justicia</t>
  </si>
  <si>
    <t>Ministerio de Educación y Ciencia</t>
  </si>
  <si>
    <t>Ministerio de Justicia</t>
  </si>
  <si>
    <t>INEA - Innovation and Networks Executive Agency</t>
  </si>
  <si>
    <t>ETORGAI 2013 2014 y 2015</t>
  </si>
  <si>
    <t>A LA FUNDACION NOVIA SALCEDO  PARA LA REALIZACION DE ACCIONES INNOVADORAS DIRIGIDAS  INSERCION LABORAL DE PERSONAS JOVENES TITULADAS, CON ESPECIAL ATENCION A LA IMPLANTACION DE LA IGUALDAD DE  GENERO Y AL DESARROLLO DE LA RSE.</t>
  </si>
  <si>
    <t>A LA UNIVERSIDAD DE DEUSTO PARA LA ATENCION A PERSONAS JOVENES TITULADAS UNIVERSITARIAS QUE SE HALLEN EN PROCESO DE BUSQUEDA DE EMPLEO Y PERSONAS QUE SE ENCUENTRAN FINALIZANDO SUS ESTUDIOS.</t>
  </si>
  <si>
    <t>A LA UNIVERSIDAD DE MONDRAGON PARA LA ATENCION A PERSONAS JOVENES TITULADAS UNIVERSITARIAS QUE SE HALLEN EN PROCESO DE BUSQUEDA DE EMPLEO Y PERSONAS QUE SE ENCUENTRAN FINALIZANDO SUS ESTUDIOS.</t>
  </si>
  <si>
    <t>AYUDAS DESTINADAS A LA CONTRATACIÓN DE PERS.DESEMP.MAYORES 35 AÑOS EN EXTERIOR</t>
  </si>
  <si>
    <t>CONVOCATORIA LEHEN AUKERA 2015-2016</t>
  </si>
  <si>
    <t>ORDEN EMPLEO-EDUCACION PROGRAMA HEZIBI.</t>
  </si>
  <si>
    <t xml:space="preserve">CONVOCATORIA FORMACIÓN EN CENTROS PRIVADOS Y PUBLICOS </t>
  </si>
  <si>
    <t>Acciones de calidad en la formación profesional</t>
  </si>
  <si>
    <t>Acciones de formación profesional dual del sistema educativo</t>
  </si>
  <si>
    <t>Estancia en Bruselas de la Ertzaintza</t>
  </si>
  <si>
    <t>Centro de Desarrollo Tecnológico Industrial</t>
  </si>
  <si>
    <t>Ayudas Directas PAC (Política Agraria Común)</t>
  </si>
  <si>
    <t>Ayudas Desarrollo Rural 2014-2010</t>
  </si>
  <si>
    <t>FEP y FEMP</t>
  </si>
  <si>
    <t>Mejora estructuras comerciales y pesqueras</t>
  </si>
  <si>
    <t>Fundación Azti</t>
  </si>
  <si>
    <t>Recopilación de datos básicos</t>
  </si>
  <si>
    <t>UE / FEMP</t>
  </si>
  <si>
    <t>GAITEK  2015</t>
  </si>
  <si>
    <t>ELKARTZEN 2015 y 2016</t>
  </si>
  <si>
    <t>PROGRAMA DE APOYO I+D EMPRESARIAL HAZITEK 2016</t>
  </si>
  <si>
    <t>AYUDAS AL EMPRENDIMIENTO 2016</t>
  </si>
  <si>
    <t>AYUDAS AL EMPREDIMIENTO 2015</t>
  </si>
  <si>
    <t>A LA UPV/EHU PARA LA ATENCION  A PERSONAS JOVENES TITULADAS UNIVERSITARIAS QUE SE HALLEN EN PROCESO DE BUSQUEDA DE EMPLEO Y PERSONAS QUE SE ENCUENTRAN FINALIZANDO SUS ESTUDIOS</t>
  </si>
  <si>
    <t>ORIENTACIÓN. ENTIDADES COLABORADORAS. CONVOCATORIA 2015. CREDITO COMPROMETIDO</t>
  </si>
  <si>
    <t>ORIENTACIÓN.CENTROS DE EMPLEO  2016</t>
  </si>
  <si>
    <t>ACCIONES DE ORIENTACIÓN A COLECTIVOS EN DESVENTAJA</t>
  </si>
  <si>
    <t>MOVILIDAD TLN-MOBILITY</t>
  </si>
  <si>
    <t>OFICINAS MOVILES</t>
  </si>
  <si>
    <t>COLABORACIÓN CON AGENCIAS DE COLOCACIÓN</t>
  </si>
  <si>
    <t>CONVOCATORIA LEHEN AUKERA 2016-2017</t>
  </si>
  <si>
    <t>CONVOCATORIA DE AYUDAS A LA CONTRATACION DE PRACTICAS PARA JOVENES EN EL EXTRANJERO. CONVOCATORIA 2016.</t>
  </si>
  <si>
    <t>AYUDAS DESTINADAS AL DESARROLLO DE LAS ACTUACIONES DE EMPLEO CON APOYO COMO MEDIDA DE INTEGRACIÓN DE PERSONAS CON DISCAPACIDAD EN EL MERCADO ORDINARIO</t>
  </si>
  <si>
    <t>UNIDADES DE APOYO A LA ACTIVIDAD PROFESIONAL PARA LOS CENTROS ESPECIALES DE EMPLEO</t>
  </si>
  <si>
    <t>SUBVENCIÓN PARA LA CONTRATACIÓN INDEFINIDA DE PERSONAS CON DISCAPACIDAD RD 1451/1983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</si>
</sst>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[$€];[Red]\-#,##0\ [$€]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2"/>
      <name val="Helv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2" fillId="0" borderId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0" xfId="1" applyAlignment="1">
      <alignment horizontal="right"/>
    </xf>
    <xf numFmtId="0" fontId="4" fillId="0" borderId="6" xfId="1" applyFont="1" applyBorder="1" applyAlignment="1">
      <alignment horizontal="center" vertical="center" wrapText="1"/>
    </xf>
    <xf numFmtId="0" fontId="2" fillId="0" borderId="0" xfId="1" applyFont="1"/>
    <xf numFmtId="0" fontId="5" fillId="0" borderId="7" xfId="1" applyFont="1" applyBorder="1"/>
    <xf numFmtId="0" fontId="5" fillId="0" borderId="0" xfId="1" applyFont="1" applyBorder="1"/>
    <xf numFmtId="0" fontId="6" fillId="0" borderId="0" xfId="1" applyFont="1"/>
    <xf numFmtId="0" fontId="6" fillId="0" borderId="7" xfId="1" applyFont="1" applyBorder="1" applyAlignment="1">
      <alignment vertical="center"/>
    </xf>
    <xf numFmtId="0" fontId="10" fillId="0" borderId="5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 wrapText="1"/>
    </xf>
    <xf numFmtId="3" fontId="10" fillId="2" borderId="7" xfId="1" applyNumberFormat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3" fontId="10" fillId="3" borderId="7" xfId="1" applyNumberFormat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 wrapText="1"/>
    </xf>
    <xf numFmtId="0" fontId="10" fillId="3" borderId="7" xfId="1" applyFont="1" applyFill="1" applyBorder="1"/>
    <xf numFmtId="3" fontId="10" fillId="3" borderId="7" xfId="1" applyNumberFormat="1" applyFont="1" applyFill="1" applyBorder="1" applyAlignment="1">
      <alignment horizontal="center"/>
    </xf>
    <xf numFmtId="0" fontId="6" fillId="3" borderId="7" xfId="1" applyFont="1" applyFill="1" applyBorder="1"/>
    <xf numFmtId="0" fontId="6" fillId="3" borderId="0" xfId="1" applyFont="1" applyFill="1" applyBorder="1"/>
    <xf numFmtId="3" fontId="10" fillId="0" borderId="7" xfId="1" applyNumberFormat="1" applyFont="1" applyBorder="1" applyAlignment="1">
      <alignment horizontal="center" vertical="center"/>
    </xf>
    <xf numFmtId="0" fontId="12" fillId="0" borderId="0" xfId="1" applyFont="1"/>
    <xf numFmtId="165" fontId="10" fillId="3" borderId="7" xfId="1" applyNumberFormat="1" applyFont="1" applyFill="1" applyBorder="1" applyAlignment="1">
      <alignment horizontal="center" vertical="center"/>
    </xf>
    <xf numFmtId="165" fontId="10" fillId="2" borderId="7" xfId="1" applyNumberFormat="1" applyFont="1" applyFill="1" applyBorder="1" applyAlignment="1">
      <alignment horizontal="center" vertical="center"/>
    </xf>
    <xf numFmtId="165" fontId="6" fillId="2" borderId="7" xfId="1" applyNumberFormat="1" applyFont="1" applyFill="1" applyBorder="1" applyAlignment="1">
      <alignment horizontal="center" vertical="center"/>
    </xf>
    <xf numFmtId="165" fontId="10" fillId="3" borderId="7" xfId="1" applyNumberFormat="1" applyFont="1" applyFill="1" applyBorder="1" applyAlignment="1">
      <alignment horizontal="center"/>
    </xf>
    <xf numFmtId="165" fontId="10" fillId="0" borderId="7" xfId="1" applyNumberFormat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horizontal="center" vertical="center"/>
    </xf>
    <xf numFmtId="3" fontId="5" fillId="0" borderId="7" xfId="1" applyNumberFormat="1" applyFont="1" applyBorder="1"/>
    <xf numFmtId="0" fontId="11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9">
    <cellStyle name="%" xfId="3"/>
    <cellStyle name="Euro" xfId="4"/>
    <cellStyle name="Millares 2" xfId="5"/>
    <cellStyle name="Normal" xfId="0" builtinId="0"/>
    <cellStyle name="Normal 2" xfId="2"/>
    <cellStyle name="Normal 3" xfId="1"/>
    <cellStyle name="Normal 4" xfId="6"/>
    <cellStyle name="Normal 5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showGridLines="0" tabSelected="1" zoomScale="90" zoomScaleNormal="90" workbookViewId="0">
      <selection activeCell="A95" sqref="A95"/>
    </sheetView>
  </sheetViews>
  <sheetFormatPr baseColWidth="10" defaultColWidth="14.140625" defaultRowHeight="12.75" x14ac:dyDescent="0.2"/>
  <cols>
    <col min="1" max="1" width="69.7109375" style="1" customWidth="1"/>
    <col min="2" max="3" width="18.7109375" style="1" customWidth="1"/>
    <col min="4" max="4" width="13.7109375" style="1" customWidth="1"/>
    <col min="5" max="5" width="42.7109375" style="1" customWidth="1"/>
    <col min="6" max="7" width="14.85546875" style="1" customWidth="1"/>
    <col min="8" max="9" width="14.140625" style="1"/>
    <col min="10" max="10" width="17" style="1" customWidth="1"/>
    <col min="11" max="16384" width="14.140625" style="1"/>
  </cols>
  <sheetData>
    <row r="2" spans="1:7" s="29" customFormat="1" ht="30" customHeight="1" x14ac:dyDescent="0.35">
      <c r="A2" s="40" t="s">
        <v>13</v>
      </c>
      <c r="B2" s="40"/>
      <c r="C2" s="40"/>
      <c r="D2" s="40"/>
      <c r="E2" s="40"/>
      <c r="F2" s="40"/>
      <c r="G2" s="40"/>
    </row>
    <row r="3" spans="1:7" s="29" customFormat="1" ht="30" customHeight="1" x14ac:dyDescent="0.35">
      <c r="A3" s="40" t="s">
        <v>14</v>
      </c>
      <c r="B3" s="40"/>
      <c r="C3" s="40"/>
      <c r="D3" s="40"/>
      <c r="E3" s="40"/>
      <c r="F3" s="40"/>
      <c r="G3" s="40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s="29" customFormat="1" ht="30" customHeight="1" x14ac:dyDescent="0.35">
      <c r="A5" s="40">
        <v>2016</v>
      </c>
      <c r="B5" s="40"/>
      <c r="C5" s="40"/>
      <c r="D5" s="40"/>
      <c r="E5" s="40"/>
      <c r="F5" s="40"/>
      <c r="G5" s="40"/>
    </row>
    <row r="6" spans="1:7" ht="15.75" x14ac:dyDescent="0.25">
      <c r="A6" s="3"/>
      <c r="B6" s="3"/>
      <c r="C6" s="3"/>
      <c r="D6" s="3"/>
      <c r="E6" s="3"/>
      <c r="F6" s="3"/>
      <c r="G6" s="3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15.75" x14ac:dyDescent="0.25">
      <c r="A8" s="3"/>
      <c r="B8" s="3"/>
      <c r="C8" s="3"/>
      <c r="D8" s="3"/>
      <c r="E8" s="3"/>
      <c r="F8" s="3"/>
      <c r="G8" s="4" t="s">
        <v>0</v>
      </c>
    </row>
    <row r="9" spans="1:7" ht="45" customHeight="1" x14ac:dyDescent="0.2">
      <c r="A9" s="41" t="s">
        <v>15</v>
      </c>
      <c r="B9" s="42"/>
      <c r="C9" s="42"/>
      <c r="D9" s="42"/>
      <c r="E9" s="41" t="s">
        <v>16</v>
      </c>
      <c r="F9" s="42"/>
      <c r="G9" s="43"/>
    </row>
    <row r="10" spans="1:7" ht="45" customHeight="1" x14ac:dyDescent="0.2">
      <c r="A10" s="44" t="s">
        <v>7</v>
      </c>
      <c r="B10" s="44" t="s">
        <v>3</v>
      </c>
      <c r="C10" s="44" t="s">
        <v>4</v>
      </c>
      <c r="D10" s="44" t="s">
        <v>19</v>
      </c>
      <c r="E10" s="44" t="s">
        <v>1</v>
      </c>
      <c r="F10" s="41" t="s">
        <v>2</v>
      </c>
      <c r="G10" s="43"/>
    </row>
    <row r="11" spans="1:7" s="6" customFormat="1" ht="45" customHeight="1" x14ac:dyDescent="0.2">
      <c r="A11" s="45"/>
      <c r="B11" s="45"/>
      <c r="C11" s="45"/>
      <c r="D11" s="45"/>
      <c r="E11" s="45"/>
      <c r="F11" s="5" t="s">
        <v>5</v>
      </c>
      <c r="G11" s="5" t="s">
        <v>6</v>
      </c>
    </row>
    <row r="12" spans="1:7" ht="14.25" x14ac:dyDescent="0.2">
      <c r="A12" s="7"/>
      <c r="B12" s="39"/>
      <c r="C12" s="7"/>
      <c r="D12" s="7"/>
      <c r="E12" s="8"/>
      <c r="F12" s="7"/>
      <c r="G12" s="7"/>
    </row>
    <row r="13" spans="1:7" x14ac:dyDescent="0.2">
      <c r="A13" s="20" t="s">
        <v>8</v>
      </c>
      <c r="B13" s="21">
        <f>SUM(B14:B30)</f>
        <v>5257.4539400000003</v>
      </c>
      <c r="C13" s="21">
        <f>SUM(C14:C30)</f>
        <v>2057.9385400000001</v>
      </c>
      <c r="D13" s="30">
        <f>C13/B13</f>
        <v>0.3914325381612378</v>
      </c>
      <c r="E13" s="20"/>
      <c r="F13" s="22"/>
      <c r="G13" s="21">
        <f>SUM(G14:G30)</f>
        <v>2057.9385400000001</v>
      </c>
    </row>
    <row r="14" spans="1:7" x14ac:dyDescent="0.2">
      <c r="A14" s="13"/>
      <c r="B14" s="14"/>
      <c r="C14" s="14"/>
      <c r="D14" s="31"/>
      <c r="E14" s="13"/>
      <c r="F14" s="15"/>
      <c r="G14" s="14"/>
    </row>
    <row r="15" spans="1:7" s="9" customFormat="1" ht="12" x14ac:dyDescent="0.2">
      <c r="A15" s="35" t="s">
        <v>20</v>
      </c>
      <c r="B15" s="36">
        <v>61.864759999999997</v>
      </c>
      <c r="C15" s="36">
        <v>17.65953</v>
      </c>
      <c r="D15" s="31">
        <f>C15/B15</f>
        <v>0.2854537866145444</v>
      </c>
      <c r="E15" s="13" t="s">
        <v>23</v>
      </c>
      <c r="F15" s="15">
        <v>2017</v>
      </c>
      <c r="G15" s="14">
        <v>17.65953</v>
      </c>
    </row>
    <row r="16" spans="1:7" s="9" customFormat="1" ht="12" x14ac:dyDescent="0.2">
      <c r="A16" s="37"/>
      <c r="B16" s="38"/>
      <c r="C16" s="38"/>
      <c r="D16" s="32"/>
      <c r="E16" s="18"/>
      <c r="F16" s="17"/>
      <c r="G16" s="16"/>
    </row>
    <row r="17" spans="1:7" s="9" customFormat="1" ht="12" x14ac:dyDescent="0.2">
      <c r="A17" s="35" t="s">
        <v>21</v>
      </c>
      <c r="B17" s="36">
        <v>3246.45397</v>
      </c>
      <c r="C17" s="36">
        <v>91.143799999999999</v>
      </c>
      <c r="D17" s="31">
        <f>C17/B17</f>
        <v>2.8074878264791783E-2</v>
      </c>
      <c r="E17" s="13" t="s">
        <v>23</v>
      </c>
      <c r="F17" s="15">
        <v>2016</v>
      </c>
      <c r="G17" s="14">
        <v>51.018059999999998</v>
      </c>
    </row>
    <row r="18" spans="1:7" s="9" customFormat="1" ht="12" x14ac:dyDescent="0.2">
      <c r="A18" s="35"/>
      <c r="B18" s="36"/>
      <c r="C18" s="36"/>
      <c r="D18" s="31"/>
      <c r="E18" s="19"/>
      <c r="F18" s="15">
        <v>2017</v>
      </c>
      <c r="G18" s="14">
        <v>40.12574</v>
      </c>
    </row>
    <row r="19" spans="1:7" s="9" customFormat="1" ht="12" x14ac:dyDescent="0.2">
      <c r="A19" s="35"/>
      <c r="B19" s="36"/>
      <c r="C19" s="36"/>
      <c r="D19" s="31"/>
      <c r="E19" s="19"/>
      <c r="F19" s="15"/>
      <c r="G19" s="14"/>
    </row>
    <row r="20" spans="1:7" s="9" customFormat="1" ht="12" x14ac:dyDescent="0.2">
      <c r="A20" s="35" t="s">
        <v>29</v>
      </c>
      <c r="B20" s="36">
        <v>297.916</v>
      </c>
      <c r="C20" s="36">
        <v>297.916</v>
      </c>
      <c r="D20" s="31">
        <f>C20/B20</f>
        <v>1</v>
      </c>
      <c r="E20" s="19" t="s">
        <v>31</v>
      </c>
      <c r="F20" s="15">
        <v>2016</v>
      </c>
      <c r="G20" s="14">
        <v>297.916</v>
      </c>
    </row>
    <row r="21" spans="1:7" s="9" customFormat="1" ht="12" x14ac:dyDescent="0.2">
      <c r="A21" s="35"/>
      <c r="B21" s="36"/>
      <c r="C21" s="36"/>
      <c r="D21" s="31"/>
      <c r="E21" s="19"/>
      <c r="F21" s="15"/>
      <c r="G21" s="14"/>
    </row>
    <row r="22" spans="1:7" s="9" customFormat="1" ht="12" x14ac:dyDescent="0.2">
      <c r="A22" s="35" t="s">
        <v>22</v>
      </c>
      <c r="B22" s="36">
        <v>989.83390999999995</v>
      </c>
      <c r="C22" s="36">
        <v>989.83390999999995</v>
      </c>
      <c r="D22" s="31">
        <f>C22/B22</f>
        <v>1</v>
      </c>
      <c r="E22" s="19" t="s">
        <v>24</v>
      </c>
      <c r="F22" s="15">
        <v>2017</v>
      </c>
      <c r="G22" s="14">
        <v>989.83390999999995</v>
      </c>
    </row>
    <row r="23" spans="1:7" s="9" customFormat="1" ht="12" x14ac:dyDescent="0.2">
      <c r="A23" s="35"/>
      <c r="B23" s="36"/>
      <c r="C23" s="36"/>
      <c r="D23" s="31"/>
      <c r="E23" s="19"/>
      <c r="F23" s="15"/>
      <c r="G23" s="14"/>
    </row>
    <row r="24" spans="1:7" s="9" customFormat="1" ht="12" x14ac:dyDescent="0.2">
      <c r="A24" s="35" t="s">
        <v>41</v>
      </c>
      <c r="B24" s="36">
        <v>594.87685999999997</v>
      </c>
      <c r="C24" s="36">
        <v>594.87685999999997</v>
      </c>
      <c r="D24" s="31">
        <f>C24/B24</f>
        <v>1</v>
      </c>
      <c r="E24" s="19" t="s">
        <v>30</v>
      </c>
      <c r="F24" s="15">
        <v>2017</v>
      </c>
      <c r="G24" s="14">
        <v>594.87685999999997</v>
      </c>
    </row>
    <row r="25" spans="1:7" s="9" customFormat="1" ht="12" x14ac:dyDescent="0.2">
      <c r="A25" s="35"/>
      <c r="B25" s="36"/>
      <c r="C25" s="36"/>
      <c r="D25" s="32"/>
      <c r="E25" s="19"/>
      <c r="F25" s="15"/>
      <c r="G25" s="14"/>
    </row>
    <row r="26" spans="1:7" s="9" customFormat="1" ht="12" x14ac:dyDescent="0.2">
      <c r="A26" s="35" t="s">
        <v>42</v>
      </c>
      <c r="B26" s="36">
        <v>61.50844</v>
      </c>
      <c r="C26" s="36">
        <v>61.50844</v>
      </c>
      <c r="D26" s="31">
        <f>C26/B26</f>
        <v>1</v>
      </c>
      <c r="E26" s="19" t="s">
        <v>30</v>
      </c>
      <c r="F26" s="15">
        <v>2017</v>
      </c>
      <c r="G26" s="14">
        <v>61.50844</v>
      </c>
    </row>
    <row r="27" spans="1:7" s="9" customFormat="1" ht="12" x14ac:dyDescent="0.2">
      <c r="A27" s="35"/>
      <c r="B27" s="36"/>
      <c r="C27" s="36"/>
      <c r="D27" s="31"/>
      <c r="E27" s="19"/>
      <c r="F27" s="15"/>
      <c r="G27" s="14"/>
    </row>
    <row r="28" spans="1:7" s="9" customFormat="1" ht="12" x14ac:dyDescent="0.2">
      <c r="A28" s="35" t="s">
        <v>43</v>
      </c>
      <c r="B28" s="36">
        <v>5</v>
      </c>
      <c r="C28" s="36">
        <v>5</v>
      </c>
      <c r="D28" s="31">
        <f>C28/B28</f>
        <v>1</v>
      </c>
      <c r="E28" s="19" t="s">
        <v>44</v>
      </c>
      <c r="F28" s="15">
        <v>2016</v>
      </c>
      <c r="G28" s="14">
        <v>5</v>
      </c>
    </row>
    <row r="29" spans="1:7" s="9" customFormat="1" ht="12" x14ac:dyDescent="0.2">
      <c r="A29" s="35"/>
      <c r="B29" s="36"/>
      <c r="C29" s="36"/>
      <c r="D29" s="32"/>
      <c r="E29" s="19"/>
      <c r="F29" s="15"/>
      <c r="G29" s="14"/>
    </row>
    <row r="30" spans="1:7" s="9" customFormat="1" ht="12" x14ac:dyDescent="0.2">
      <c r="A30" s="17"/>
      <c r="B30" s="16"/>
      <c r="C30" s="16"/>
      <c r="D30" s="32"/>
      <c r="E30" s="18"/>
      <c r="F30" s="17"/>
      <c r="G30" s="16"/>
    </row>
    <row r="31" spans="1:7" x14ac:dyDescent="0.2">
      <c r="A31" s="20" t="s">
        <v>9</v>
      </c>
      <c r="B31" s="21">
        <f>SUM(B32:B38)</f>
        <v>74765.170460000008</v>
      </c>
      <c r="C31" s="21">
        <f>SUM(C32:C38)</f>
        <v>74765.170460000008</v>
      </c>
      <c r="D31" s="30">
        <f>C31/B31</f>
        <v>1</v>
      </c>
      <c r="E31" s="20"/>
      <c r="F31" s="22"/>
      <c r="G31" s="21">
        <f>SUM(G32:G38)</f>
        <v>74764.907999999981</v>
      </c>
    </row>
    <row r="32" spans="1:7" s="9" customFormat="1" ht="12" x14ac:dyDescent="0.2">
      <c r="A32" s="17"/>
      <c r="B32" s="16"/>
      <c r="C32" s="16"/>
      <c r="D32" s="32"/>
      <c r="E32" s="18"/>
      <c r="F32" s="17"/>
      <c r="G32" s="16"/>
    </row>
    <row r="33" spans="1:7" s="9" customFormat="1" ht="12" x14ac:dyDescent="0.2">
      <c r="A33" s="35" t="s">
        <v>45</v>
      </c>
      <c r="B33" s="36">
        <v>70142.052460000006</v>
      </c>
      <c r="C33" s="36">
        <v>70142.052460000006</v>
      </c>
      <c r="D33" s="31">
        <f>C33/B33</f>
        <v>1</v>
      </c>
      <c r="E33" s="13" t="s">
        <v>25</v>
      </c>
      <c r="F33" s="15">
        <v>2016</v>
      </c>
      <c r="G33" s="14">
        <v>37651.35</v>
      </c>
    </row>
    <row r="34" spans="1:7" s="9" customFormat="1" ht="12" x14ac:dyDescent="0.2">
      <c r="A34" s="35"/>
      <c r="B34" s="36"/>
      <c r="C34" s="36"/>
      <c r="D34" s="31"/>
      <c r="E34" s="13" t="s">
        <v>25</v>
      </c>
      <c r="F34" s="15">
        <v>2017</v>
      </c>
      <c r="G34" s="14">
        <v>32490.44</v>
      </c>
    </row>
    <row r="35" spans="1:7" s="9" customFormat="1" ht="12" x14ac:dyDescent="0.2">
      <c r="A35" s="37"/>
      <c r="B35" s="38"/>
      <c r="C35" s="38"/>
      <c r="D35" s="32"/>
      <c r="E35" s="18"/>
      <c r="F35" s="17"/>
      <c r="G35" s="16"/>
    </row>
    <row r="36" spans="1:7" s="9" customFormat="1" ht="12" x14ac:dyDescent="0.2">
      <c r="A36" s="35" t="s">
        <v>46</v>
      </c>
      <c r="B36" s="36">
        <v>4623.1180000000004</v>
      </c>
      <c r="C36" s="36">
        <v>4623.1180000000004</v>
      </c>
      <c r="D36" s="31">
        <f>C36/B36</f>
        <v>1</v>
      </c>
      <c r="E36" s="13" t="s">
        <v>25</v>
      </c>
      <c r="F36" s="15">
        <v>2016</v>
      </c>
      <c r="G36" s="14">
        <v>1396.18</v>
      </c>
    </row>
    <row r="37" spans="1:7" s="9" customFormat="1" ht="12" x14ac:dyDescent="0.2">
      <c r="A37" s="13"/>
      <c r="B37" s="14"/>
      <c r="C37" s="14"/>
      <c r="D37" s="31"/>
      <c r="E37" s="13" t="s">
        <v>25</v>
      </c>
      <c r="F37" s="15">
        <v>2017</v>
      </c>
      <c r="G37" s="14">
        <v>3226.9380000000001</v>
      </c>
    </row>
    <row r="38" spans="1:7" s="9" customFormat="1" ht="12" x14ac:dyDescent="0.2">
      <c r="A38" s="17"/>
      <c r="B38" s="16"/>
      <c r="C38" s="16"/>
      <c r="D38" s="32"/>
      <c r="E38" s="18"/>
      <c r="F38" s="17"/>
      <c r="G38" s="16"/>
    </row>
    <row r="39" spans="1:7" s="9" customFormat="1" ht="12" x14ac:dyDescent="0.2">
      <c r="A39" s="17"/>
      <c r="B39" s="16"/>
      <c r="C39" s="16"/>
      <c r="D39" s="32"/>
      <c r="E39" s="18"/>
      <c r="F39" s="17"/>
      <c r="G39" s="16"/>
    </row>
    <row r="40" spans="1:7" s="9" customFormat="1" ht="12" customHeight="1" x14ac:dyDescent="0.2">
      <c r="A40" s="20" t="s">
        <v>47</v>
      </c>
      <c r="B40" s="21">
        <f>SUM(B41:B46)</f>
        <v>9396.9467800000002</v>
      </c>
      <c r="C40" s="21">
        <f>SUM(C41:C46)</f>
        <v>7286.7490350000007</v>
      </c>
      <c r="D40" s="30">
        <f>C40/B40</f>
        <v>0.77543793804480832</v>
      </c>
      <c r="E40" s="20"/>
      <c r="F40" s="22"/>
      <c r="G40" s="21">
        <f>SUM(G41:G46)</f>
        <v>6899.7623633182384</v>
      </c>
    </row>
    <row r="41" spans="1:7" s="9" customFormat="1" ht="12" customHeight="1" x14ac:dyDescent="0.2">
      <c r="A41" s="17"/>
      <c r="B41" s="16"/>
      <c r="C41" s="16"/>
      <c r="D41" s="32"/>
      <c r="E41" s="18"/>
      <c r="F41" s="17"/>
      <c r="G41" s="16"/>
    </row>
    <row r="42" spans="1:7" s="9" customFormat="1" ht="12" customHeight="1" x14ac:dyDescent="0.2">
      <c r="A42" s="35" t="s">
        <v>48</v>
      </c>
      <c r="B42" s="36">
        <f>1770.18221+2403.67757+156.89+285.418</f>
        <v>4616.1677799999998</v>
      </c>
      <c r="C42" s="36">
        <f>0.75*B42</f>
        <v>3462.1258349999998</v>
      </c>
      <c r="D42" s="31">
        <f t="shared" ref="D42" si="0">C42/B42</f>
        <v>0.75</v>
      </c>
      <c r="E42" s="13" t="s">
        <v>51</v>
      </c>
      <c r="F42" s="15">
        <v>2017</v>
      </c>
      <c r="G42" s="36">
        <v>3278.2583040345821</v>
      </c>
    </row>
    <row r="43" spans="1:7" s="9" customFormat="1" ht="12" customHeight="1" x14ac:dyDescent="0.2">
      <c r="A43" s="35"/>
      <c r="B43" s="36"/>
      <c r="C43" s="36"/>
      <c r="D43" s="31"/>
      <c r="E43" s="13"/>
      <c r="F43" s="15"/>
      <c r="G43" s="36"/>
    </row>
    <row r="44" spans="1:7" s="9" customFormat="1" ht="12" customHeight="1" x14ac:dyDescent="0.2">
      <c r="A44" s="35" t="s">
        <v>49</v>
      </c>
      <c r="B44" s="36">
        <f>2302.012</f>
        <v>2302.0120000000002</v>
      </c>
      <c r="C44" s="36">
        <f>0.8*B44</f>
        <v>1841.6096000000002</v>
      </c>
      <c r="D44" s="31">
        <f t="shared" ref="D44:D46" si="1">C44/B44</f>
        <v>0.8</v>
      </c>
      <c r="E44" s="13" t="s">
        <v>51</v>
      </c>
      <c r="F44" s="15">
        <v>2017</v>
      </c>
      <c r="G44" s="36">
        <v>1743.8048909016059</v>
      </c>
    </row>
    <row r="45" spans="1:7" s="9" customFormat="1" ht="12" customHeight="1" x14ac:dyDescent="0.2">
      <c r="A45" s="35"/>
      <c r="B45" s="36"/>
      <c r="C45" s="36"/>
      <c r="D45" s="31"/>
      <c r="E45" s="13"/>
      <c r="F45" s="15"/>
      <c r="G45" s="36"/>
    </row>
    <row r="46" spans="1:7" s="9" customFormat="1" ht="12" customHeight="1" x14ac:dyDescent="0.2">
      <c r="A46" s="35" t="s">
        <v>50</v>
      </c>
      <c r="B46" s="36">
        <f>2197.247+281.52</f>
        <v>2478.7669999999998</v>
      </c>
      <c r="C46" s="36">
        <f>0.8*B46</f>
        <v>1983.0136</v>
      </c>
      <c r="D46" s="31">
        <f t="shared" si="1"/>
        <v>0.8</v>
      </c>
      <c r="E46" s="13" t="s">
        <v>51</v>
      </c>
      <c r="F46" s="15">
        <v>2017</v>
      </c>
      <c r="G46" s="36">
        <v>1877.6991683820504</v>
      </c>
    </row>
    <row r="47" spans="1:7" s="9" customFormat="1" ht="12" x14ac:dyDescent="0.2">
      <c r="A47" s="17"/>
      <c r="B47" s="14"/>
      <c r="C47" s="14"/>
      <c r="D47" s="31"/>
      <c r="E47" s="18"/>
      <c r="F47" s="17"/>
      <c r="G47" s="16"/>
    </row>
    <row r="48" spans="1:7" s="9" customFormat="1" ht="12" x14ac:dyDescent="0.2">
      <c r="A48" s="17"/>
      <c r="B48" s="16"/>
      <c r="C48" s="16"/>
      <c r="D48" s="32"/>
      <c r="E48" s="18"/>
      <c r="F48" s="17"/>
      <c r="G48" s="16"/>
    </row>
    <row r="49" spans="1:7" s="9" customFormat="1" ht="12" x14ac:dyDescent="0.2">
      <c r="A49" s="20" t="s">
        <v>10</v>
      </c>
      <c r="B49" s="21">
        <f>SUM(B51)</f>
        <v>6224</v>
      </c>
      <c r="C49" s="21">
        <f>SUM(C51)</f>
        <v>311.20000000000005</v>
      </c>
      <c r="D49" s="30">
        <f>C49/B49</f>
        <v>5.000000000000001E-2</v>
      </c>
      <c r="E49" s="20"/>
      <c r="F49" s="22"/>
      <c r="G49" s="21"/>
    </row>
    <row r="50" spans="1:7" s="9" customFormat="1" ht="12" x14ac:dyDescent="0.2">
      <c r="A50" s="17"/>
      <c r="B50" s="16"/>
      <c r="C50" s="16"/>
      <c r="D50" s="32"/>
      <c r="E50" s="18"/>
      <c r="F50" s="17"/>
      <c r="G50" s="16"/>
    </row>
    <row r="51" spans="1:7" s="9" customFormat="1" ht="24" x14ac:dyDescent="0.2">
      <c r="A51" s="35" t="s">
        <v>11</v>
      </c>
      <c r="B51" s="36">
        <v>6224</v>
      </c>
      <c r="C51" s="36">
        <f>0.05*B51</f>
        <v>311.20000000000005</v>
      </c>
      <c r="D51" s="31">
        <f>C51/B51</f>
        <v>5.000000000000001E-2</v>
      </c>
      <c r="E51" s="13" t="s">
        <v>32</v>
      </c>
      <c r="F51" s="15" t="s">
        <v>27</v>
      </c>
      <c r="G51" s="14"/>
    </row>
    <row r="52" spans="1:7" s="9" customFormat="1" ht="12" x14ac:dyDescent="0.2">
      <c r="A52" s="17"/>
      <c r="B52" s="16"/>
      <c r="C52" s="16"/>
      <c r="D52" s="32"/>
      <c r="E52" s="18"/>
      <c r="F52" s="17"/>
      <c r="G52" s="16"/>
    </row>
    <row r="53" spans="1:7" s="9" customFormat="1" ht="12" x14ac:dyDescent="0.2">
      <c r="A53" s="24" t="s">
        <v>18</v>
      </c>
      <c r="B53" s="21">
        <f>SUM(B54:B62)</f>
        <v>66287.712369999994</v>
      </c>
      <c r="C53" s="21">
        <f>SUM(C54:C62)</f>
        <v>33143.856184999997</v>
      </c>
      <c r="D53" s="30">
        <f>C53/B53</f>
        <v>0.5</v>
      </c>
      <c r="E53" s="20"/>
      <c r="F53" s="22"/>
      <c r="G53" s="21"/>
    </row>
    <row r="54" spans="1:7" s="9" customFormat="1" ht="12" x14ac:dyDescent="0.2">
      <c r="A54" s="10"/>
      <c r="B54" s="16"/>
      <c r="C54" s="16"/>
      <c r="D54" s="32"/>
      <c r="E54" s="18"/>
      <c r="F54" s="17"/>
      <c r="G54" s="16"/>
    </row>
    <row r="55" spans="1:7" s="9" customFormat="1" ht="12" x14ac:dyDescent="0.2">
      <c r="A55" s="35" t="s">
        <v>52</v>
      </c>
      <c r="B55" s="36">
        <f>1610.69266+8489.01706</f>
        <v>10099.709720000001</v>
      </c>
      <c r="C55" s="36">
        <f>0.5*B55</f>
        <v>5049.8548600000004</v>
      </c>
      <c r="D55" s="31">
        <f>C55/B55</f>
        <v>0.5</v>
      </c>
      <c r="E55" s="13" t="s">
        <v>26</v>
      </c>
      <c r="F55" s="15" t="s">
        <v>28</v>
      </c>
      <c r="G55" s="16"/>
    </row>
    <row r="56" spans="1:7" s="9" customFormat="1" ht="12" x14ac:dyDescent="0.2">
      <c r="A56" s="35"/>
      <c r="B56" s="36"/>
      <c r="C56" s="36"/>
      <c r="D56" s="31"/>
      <c r="E56" s="18"/>
      <c r="F56" s="17"/>
      <c r="G56" s="16"/>
    </row>
    <row r="57" spans="1:7" s="9" customFormat="1" ht="12" x14ac:dyDescent="0.2">
      <c r="A57" s="35" t="s">
        <v>53</v>
      </c>
      <c r="B57" s="36">
        <f>435.16632+798.67156</f>
        <v>1233.83788</v>
      </c>
      <c r="C57" s="36">
        <f>0.5*B57</f>
        <v>616.91894000000002</v>
      </c>
      <c r="D57" s="31">
        <f>C57/B57</f>
        <v>0.5</v>
      </c>
      <c r="E57" s="13" t="s">
        <v>26</v>
      </c>
      <c r="F57" s="15" t="s">
        <v>28</v>
      </c>
      <c r="G57" s="16"/>
    </row>
    <row r="58" spans="1:7" s="9" customFormat="1" ht="12" x14ac:dyDescent="0.2">
      <c r="A58" s="35"/>
      <c r="B58" s="36"/>
      <c r="C58" s="36"/>
      <c r="D58" s="31"/>
      <c r="E58" s="19"/>
      <c r="F58" s="17"/>
      <c r="G58" s="16"/>
    </row>
    <row r="59" spans="1:7" s="9" customFormat="1" ht="12" x14ac:dyDescent="0.2">
      <c r="A59" s="35" t="s">
        <v>33</v>
      </c>
      <c r="B59" s="36">
        <f>5493.56453+10464.78478+8640.64672</f>
        <v>24598.996030000002</v>
      </c>
      <c r="C59" s="36">
        <f>0.5*B59</f>
        <v>12299.498015000001</v>
      </c>
      <c r="D59" s="31">
        <f>C59/B59</f>
        <v>0.5</v>
      </c>
      <c r="E59" s="13" t="s">
        <v>26</v>
      </c>
      <c r="F59" s="15" t="s">
        <v>28</v>
      </c>
      <c r="G59" s="16"/>
    </row>
    <row r="60" spans="1:7" s="9" customFormat="1" ht="12" x14ac:dyDescent="0.2">
      <c r="A60" s="35"/>
      <c r="B60" s="36"/>
      <c r="C60" s="36"/>
      <c r="D60" s="31"/>
      <c r="E60" s="19"/>
      <c r="F60" s="17"/>
      <c r="G60" s="16"/>
    </row>
    <row r="61" spans="1:7" s="9" customFormat="1" ht="12" x14ac:dyDescent="0.2">
      <c r="A61" s="35" t="s">
        <v>54</v>
      </c>
      <c r="B61" s="36">
        <f>26037.24219+4317.92655</f>
        <v>30355.168740000001</v>
      </c>
      <c r="C61" s="36">
        <f>0.5*B61</f>
        <v>15177.58437</v>
      </c>
      <c r="D61" s="31">
        <f>C61/B61</f>
        <v>0.5</v>
      </c>
      <c r="E61" s="13" t="s">
        <v>26</v>
      </c>
      <c r="F61" s="15" t="s">
        <v>28</v>
      </c>
      <c r="G61" s="16"/>
    </row>
    <row r="62" spans="1:7" s="9" customFormat="1" ht="12" x14ac:dyDescent="0.2">
      <c r="A62" s="23"/>
      <c r="B62" s="16"/>
      <c r="C62" s="16"/>
      <c r="D62" s="32"/>
      <c r="E62" s="18"/>
      <c r="F62" s="17"/>
      <c r="G62" s="16"/>
    </row>
    <row r="63" spans="1:7" s="9" customFormat="1" ht="12" x14ac:dyDescent="0.2">
      <c r="A63" s="23"/>
      <c r="B63" s="16"/>
      <c r="C63" s="16"/>
      <c r="D63" s="32"/>
      <c r="E63" s="18"/>
      <c r="F63" s="17"/>
      <c r="G63" s="16"/>
    </row>
    <row r="64" spans="1:7" s="9" customFormat="1" ht="12" x14ac:dyDescent="0.2">
      <c r="A64" s="24" t="s">
        <v>17</v>
      </c>
      <c r="B64" s="25">
        <f>SUM(B65:B86)</f>
        <v>36934.690999999999</v>
      </c>
      <c r="C64" s="25">
        <f>SUM(C65:C86)</f>
        <v>9051.4970400000002</v>
      </c>
      <c r="D64" s="33">
        <f>C64/B64</f>
        <v>0.2450676259888028</v>
      </c>
      <c r="E64" s="27"/>
      <c r="F64" s="26"/>
      <c r="G64" s="25">
        <f>SUM(G65:G86)</f>
        <v>9051.4970400000002</v>
      </c>
    </row>
    <row r="65" spans="1:7" s="9" customFormat="1" ht="6" customHeight="1" x14ac:dyDescent="0.2">
      <c r="A65" s="17"/>
      <c r="B65" s="16"/>
      <c r="C65" s="16"/>
      <c r="D65" s="32"/>
      <c r="E65" s="18"/>
      <c r="F65" s="17"/>
      <c r="G65" s="16"/>
    </row>
    <row r="66" spans="1:7" s="9" customFormat="1" ht="15.95" customHeight="1" x14ac:dyDescent="0.2">
      <c r="A66" s="35" t="s">
        <v>55</v>
      </c>
      <c r="B66" s="28">
        <v>1451.354</v>
      </c>
      <c r="C66" s="14">
        <f t="shared" ref="C66:C73" si="2">B66*50%</f>
        <v>725.67700000000002</v>
      </c>
      <c r="D66" s="34">
        <f>C66/B66</f>
        <v>0.5</v>
      </c>
      <c r="E66" s="13" t="s">
        <v>12</v>
      </c>
      <c r="F66" s="15">
        <v>2017</v>
      </c>
      <c r="G66" s="14">
        <v>725.67700000000002</v>
      </c>
    </row>
    <row r="67" spans="1:7" s="9" customFormat="1" ht="15.95" customHeight="1" x14ac:dyDescent="0.2">
      <c r="A67" s="35" t="s">
        <v>56</v>
      </c>
      <c r="B67" s="28">
        <v>667.14700000000005</v>
      </c>
      <c r="C67" s="14">
        <f t="shared" si="2"/>
        <v>333.57350000000002</v>
      </c>
      <c r="D67" s="34">
        <f t="shared" ref="D67:D86" si="3">C67/B67</f>
        <v>0.5</v>
      </c>
      <c r="E67" s="13" t="s">
        <v>12</v>
      </c>
      <c r="F67" s="15">
        <v>2017</v>
      </c>
      <c r="G67" s="14">
        <v>333.57350000000002</v>
      </c>
    </row>
    <row r="68" spans="1:7" s="9" customFormat="1" ht="42.75" customHeight="1" x14ac:dyDescent="0.2">
      <c r="A68" s="35" t="s">
        <v>57</v>
      </c>
      <c r="B68" s="28">
        <v>250.51900000000001</v>
      </c>
      <c r="C68" s="14">
        <f t="shared" si="2"/>
        <v>125.2595</v>
      </c>
      <c r="D68" s="34">
        <f t="shared" si="3"/>
        <v>0.5</v>
      </c>
      <c r="E68" s="13" t="s">
        <v>12</v>
      </c>
      <c r="F68" s="15">
        <v>2017</v>
      </c>
      <c r="G68" s="14">
        <v>125.2595</v>
      </c>
    </row>
    <row r="69" spans="1:7" s="9" customFormat="1" ht="53.25" customHeight="1" x14ac:dyDescent="0.2">
      <c r="A69" s="35" t="s">
        <v>34</v>
      </c>
      <c r="B69" s="28">
        <v>123.2</v>
      </c>
      <c r="C69" s="14">
        <f t="shared" si="2"/>
        <v>61.6</v>
      </c>
      <c r="D69" s="34">
        <f t="shared" si="3"/>
        <v>0.5</v>
      </c>
      <c r="E69" s="13" t="s">
        <v>12</v>
      </c>
      <c r="F69" s="15">
        <v>2017</v>
      </c>
      <c r="G69" s="14">
        <v>61.6</v>
      </c>
    </row>
    <row r="70" spans="1:7" s="9" customFormat="1" ht="44.25" customHeight="1" x14ac:dyDescent="0.2">
      <c r="A70" s="35" t="s">
        <v>35</v>
      </c>
      <c r="B70" s="28">
        <v>159.49600000000001</v>
      </c>
      <c r="C70" s="14">
        <f t="shared" si="2"/>
        <v>79.748000000000005</v>
      </c>
      <c r="D70" s="34">
        <f t="shared" si="3"/>
        <v>0.5</v>
      </c>
      <c r="E70" s="13" t="s">
        <v>12</v>
      </c>
      <c r="F70" s="15">
        <v>2017</v>
      </c>
      <c r="G70" s="14">
        <v>79.748000000000005</v>
      </c>
    </row>
    <row r="71" spans="1:7" s="9" customFormat="1" ht="44.25" customHeight="1" x14ac:dyDescent="0.2">
      <c r="A71" s="35" t="s">
        <v>36</v>
      </c>
      <c r="B71" s="28">
        <v>83.506</v>
      </c>
      <c r="C71" s="14">
        <f t="shared" si="2"/>
        <v>41.753</v>
      </c>
      <c r="D71" s="34">
        <f t="shared" si="3"/>
        <v>0.5</v>
      </c>
      <c r="E71" s="13" t="s">
        <v>12</v>
      </c>
      <c r="F71" s="15">
        <v>2017</v>
      </c>
      <c r="G71" s="14">
        <v>41.753</v>
      </c>
    </row>
    <row r="72" spans="1:7" s="9" customFormat="1" ht="30.75" customHeight="1" x14ac:dyDescent="0.2">
      <c r="A72" s="35" t="s">
        <v>58</v>
      </c>
      <c r="B72" s="28">
        <v>1797.75</v>
      </c>
      <c r="C72" s="14">
        <f t="shared" si="2"/>
        <v>898.875</v>
      </c>
      <c r="D72" s="34">
        <f t="shared" si="3"/>
        <v>0.5</v>
      </c>
      <c r="E72" s="13" t="s">
        <v>12</v>
      </c>
      <c r="F72" s="15">
        <v>2017</v>
      </c>
      <c r="G72" s="14">
        <v>898.875</v>
      </c>
    </row>
    <row r="73" spans="1:7" s="9" customFormat="1" ht="15.95" customHeight="1" x14ac:dyDescent="0.2">
      <c r="A73" s="35" t="s">
        <v>59</v>
      </c>
      <c r="B73" s="28">
        <v>121.52</v>
      </c>
      <c r="C73" s="14">
        <f t="shared" si="2"/>
        <v>60.76</v>
      </c>
      <c r="D73" s="34">
        <f t="shared" si="3"/>
        <v>0.5</v>
      </c>
      <c r="E73" s="13" t="s">
        <v>12</v>
      </c>
      <c r="F73" s="15">
        <v>2017</v>
      </c>
      <c r="G73" s="14">
        <v>60.76</v>
      </c>
    </row>
    <row r="74" spans="1:7" s="9" customFormat="1" ht="15.95" customHeight="1" x14ac:dyDescent="0.2">
      <c r="A74" s="35" t="s">
        <v>60</v>
      </c>
      <c r="B74" s="28">
        <v>5.61</v>
      </c>
      <c r="C74" s="14">
        <f>B74*0.15</f>
        <v>0.84150000000000003</v>
      </c>
      <c r="D74" s="34">
        <f t="shared" si="3"/>
        <v>0.15</v>
      </c>
      <c r="E74" s="13" t="s">
        <v>12</v>
      </c>
      <c r="F74" s="15">
        <v>2017</v>
      </c>
      <c r="G74" s="14">
        <v>0.84150000000000003</v>
      </c>
    </row>
    <row r="75" spans="1:7" s="9" customFormat="1" ht="15.95" customHeight="1" x14ac:dyDescent="0.2">
      <c r="A75" s="35" t="s">
        <v>61</v>
      </c>
      <c r="B75" s="28">
        <v>174.77600000000001</v>
      </c>
      <c r="C75" s="14">
        <f>B75*100%</f>
        <v>174.77600000000001</v>
      </c>
      <c r="D75" s="34">
        <f t="shared" si="3"/>
        <v>1</v>
      </c>
      <c r="E75" s="13" t="s">
        <v>12</v>
      </c>
      <c r="F75" s="15">
        <v>2017</v>
      </c>
      <c r="G75" s="14">
        <v>174.77600000000001</v>
      </c>
    </row>
    <row r="76" spans="1:7" s="9" customFormat="1" ht="15.95" customHeight="1" x14ac:dyDescent="0.2">
      <c r="A76" s="35" t="s">
        <v>62</v>
      </c>
      <c r="B76" s="28">
        <v>55.16</v>
      </c>
      <c r="C76" s="14">
        <f>B76*100%</f>
        <v>55.16</v>
      </c>
      <c r="D76" s="34">
        <f t="shared" si="3"/>
        <v>1</v>
      </c>
      <c r="E76" s="13" t="s">
        <v>12</v>
      </c>
      <c r="F76" s="15">
        <v>2017</v>
      </c>
      <c r="G76" s="14">
        <v>55.16</v>
      </c>
    </row>
    <row r="77" spans="1:7" s="9" customFormat="1" ht="15.95" customHeight="1" x14ac:dyDescent="0.2">
      <c r="A77" s="35" t="s">
        <v>63</v>
      </c>
      <c r="B77" s="28">
        <v>2.367</v>
      </c>
      <c r="C77" s="14">
        <f>B77*20%</f>
        <v>0.47340000000000004</v>
      </c>
      <c r="D77" s="34">
        <f t="shared" si="3"/>
        <v>0.2</v>
      </c>
      <c r="E77" s="13" t="s">
        <v>12</v>
      </c>
      <c r="F77" s="15">
        <v>2017</v>
      </c>
      <c r="G77" s="14">
        <v>0.47340000000000004</v>
      </c>
    </row>
    <row r="78" spans="1:7" s="9" customFormat="1" ht="31.5" customHeight="1" x14ac:dyDescent="0.2">
      <c r="A78" s="35" t="s">
        <v>37</v>
      </c>
      <c r="B78" s="28">
        <v>187.02699999999999</v>
      </c>
      <c r="C78" s="14">
        <f>B78*15%</f>
        <v>28.054049999999997</v>
      </c>
      <c r="D78" s="34">
        <f t="shared" si="3"/>
        <v>0.15</v>
      </c>
      <c r="E78" s="13" t="s">
        <v>12</v>
      </c>
      <c r="F78" s="15">
        <v>2017</v>
      </c>
      <c r="G78" s="14">
        <v>28.054049999999997</v>
      </c>
    </row>
    <row r="79" spans="1:7" s="9" customFormat="1" ht="15.95" customHeight="1" x14ac:dyDescent="0.2">
      <c r="A79" s="35" t="s">
        <v>64</v>
      </c>
      <c r="B79" s="28">
        <v>1190.2190000000001</v>
      </c>
      <c r="C79" s="14">
        <f>B79*50%</f>
        <v>595.10950000000003</v>
      </c>
      <c r="D79" s="34">
        <f t="shared" si="3"/>
        <v>0.5</v>
      </c>
      <c r="E79" s="13" t="s">
        <v>12</v>
      </c>
      <c r="F79" s="15">
        <v>2017</v>
      </c>
      <c r="G79" s="14">
        <v>595.10950000000003</v>
      </c>
    </row>
    <row r="80" spans="1:7" s="9" customFormat="1" ht="15.95" customHeight="1" x14ac:dyDescent="0.2">
      <c r="A80" s="35" t="s">
        <v>38</v>
      </c>
      <c r="B80" s="28">
        <v>1015.29</v>
      </c>
      <c r="C80" s="14">
        <f>B80*50%</f>
        <v>507.64499999999998</v>
      </c>
      <c r="D80" s="34">
        <f t="shared" si="3"/>
        <v>0.5</v>
      </c>
      <c r="E80" s="13" t="s">
        <v>12</v>
      </c>
      <c r="F80" s="15">
        <v>2017</v>
      </c>
      <c r="G80" s="14">
        <v>507.64499999999998</v>
      </c>
    </row>
    <row r="81" spans="1:7" s="9" customFormat="1" ht="31.5" customHeight="1" x14ac:dyDescent="0.2">
      <c r="A81" s="35" t="s">
        <v>65</v>
      </c>
      <c r="B81" s="28">
        <v>459.26499999999999</v>
      </c>
      <c r="C81" s="14">
        <f>B81*15%</f>
        <v>68.889749999999992</v>
      </c>
      <c r="D81" s="34">
        <f t="shared" si="3"/>
        <v>0.15</v>
      </c>
      <c r="E81" s="13" t="s">
        <v>12</v>
      </c>
      <c r="F81" s="15">
        <v>2017</v>
      </c>
      <c r="G81" s="14">
        <v>68.889749999999992</v>
      </c>
    </row>
    <row r="82" spans="1:7" s="9" customFormat="1" ht="40.5" customHeight="1" x14ac:dyDescent="0.2">
      <c r="A82" s="35" t="s">
        <v>66</v>
      </c>
      <c r="B82" s="28">
        <v>705.97500000000002</v>
      </c>
      <c r="C82" s="14">
        <f>B82*0.15</f>
        <v>105.89624999999999</v>
      </c>
      <c r="D82" s="34">
        <f t="shared" si="3"/>
        <v>0.15</v>
      </c>
      <c r="E82" s="13" t="s">
        <v>12</v>
      </c>
      <c r="F82" s="15">
        <v>2017</v>
      </c>
      <c r="G82" s="14">
        <v>105.89624999999999</v>
      </c>
    </row>
    <row r="83" spans="1:7" s="9" customFormat="1" ht="29.25" customHeight="1" x14ac:dyDescent="0.2">
      <c r="A83" s="35" t="s">
        <v>67</v>
      </c>
      <c r="B83" s="28">
        <v>4000</v>
      </c>
      <c r="C83" s="14">
        <f>B83*0.15</f>
        <v>600</v>
      </c>
      <c r="D83" s="34">
        <f t="shared" si="3"/>
        <v>0.15</v>
      </c>
      <c r="E83" s="13" t="s">
        <v>12</v>
      </c>
      <c r="F83" s="15">
        <v>2017</v>
      </c>
      <c r="G83" s="14">
        <v>600</v>
      </c>
    </row>
    <row r="84" spans="1:7" s="9" customFormat="1" ht="29.25" customHeight="1" x14ac:dyDescent="0.2">
      <c r="A84" s="35" t="s">
        <v>68</v>
      </c>
      <c r="B84" s="28">
        <v>451.46699999999998</v>
      </c>
      <c r="C84" s="14">
        <f>B84*0.15</f>
        <v>67.720050000000001</v>
      </c>
      <c r="D84" s="34">
        <f t="shared" si="3"/>
        <v>0.15</v>
      </c>
      <c r="E84" s="13" t="s">
        <v>12</v>
      </c>
      <c r="F84" s="15">
        <v>2017</v>
      </c>
      <c r="G84" s="14">
        <v>67.720050000000001</v>
      </c>
    </row>
    <row r="85" spans="1:7" s="9" customFormat="1" ht="15.95" customHeight="1" x14ac:dyDescent="0.2">
      <c r="A85" s="35" t="s">
        <v>39</v>
      </c>
      <c r="B85" s="28">
        <v>1009.461</v>
      </c>
      <c r="C85" s="14">
        <f>B85*60%</f>
        <v>605.67660000000001</v>
      </c>
      <c r="D85" s="34">
        <f t="shared" si="3"/>
        <v>0.6</v>
      </c>
      <c r="E85" s="13" t="s">
        <v>12</v>
      </c>
      <c r="F85" s="15">
        <v>2017</v>
      </c>
      <c r="G85" s="14">
        <v>605.67660000000001</v>
      </c>
    </row>
    <row r="86" spans="1:7" s="9" customFormat="1" ht="15.95" customHeight="1" x14ac:dyDescent="0.2">
      <c r="A86" s="35" t="s">
        <v>40</v>
      </c>
      <c r="B86" s="28">
        <v>23023.581999999999</v>
      </c>
      <c r="C86" s="14">
        <f>B86*17%</f>
        <v>3914.0089400000002</v>
      </c>
      <c r="D86" s="34">
        <f t="shared" si="3"/>
        <v>0.17</v>
      </c>
      <c r="E86" s="13" t="s">
        <v>12</v>
      </c>
      <c r="F86" s="15">
        <v>2017</v>
      </c>
      <c r="G86" s="14">
        <v>3914.0089400000002</v>
      </c>
    </row>
    <row r="87" spans="1:7" s="9" customFormat="1" ht="12" customHeight="1" x14ac:dyDescent="0.2">
      <c r="A87" s="17"/>
      <c r="B87" s="16"/>
      <c r="C87" s="16"/>
      <c r="D87" s="16"/>
      <c r="E87" s="18"/>
      <c r="F87" s="17"/>
      <c r="G87" s="16"/>
    </row>
    <row r="88" spans="1:7" s="9" customFormat="1" ht="12" customHeight="1" x14ac:dyDescent="0.2">
      <c r="A88" s="11"/>
      <c r="B88" s="11"/>
      <c r="C88" s="11"/>
      <c r="D88" s="11"/>
      <c r="E88" s="12"/>
      <c r="F88" s="11"/>
      <c r="G88" s="11"/>
    </row>
    <row r="89" spans="1:7" ht="12" customHeight="1" x14ac:dyDescent="0.2"/>
    <row r="90" spans="1:7" ht="12" customHeight="1" x14ac:dyDescent="0.2"/>
  </sheetData>
  <mergeCells count="11">
    <mergeCell ref="A5:G5"/>
    <mergeCell ref="A2:G2"/>
    <mergeCell ref="A9:D9"/>
    <mergeCell ref="E9:G9"/>
    <mergeCell ref="A10:A11"/>
    <mergeCell ref="E10:E11"/>
    <mergeCell ref="F10:G10"/>
    <mergeCell ref="A3:G3"/>
    <mergeCell ref="B10:B11"/>
    <mergeCell ref="D10:D11"/>
    <mergeCell ref="C10:C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2016</vt:lpstr>
      <vt:lpstr>'2016'!Área_de_impresión</vt:lpstr>
      <vt:lpstr>'2016'!Títulos_a_imprimir</vt:lpstr>
    </vt:vector>
  </TitlesOfParts>
  <Company>IGAE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Manzanares, Esther</dc:creator>
  <cp:lastModifiedBy>Guerra Castillo, Marta</cp:lastModifiedBy>
  <cp:lastPrinted>2017-09-26T07:47:05Z</cp:lastPrinted>
  <dcterms:created xsi:type="dcterms:W3CDTF">2014-01-13T08:57:21Z</dcterms:created>
  <dcterms:modified xsi:type="dcterms:W3CDTF">2017-09-29T11:29:49Z</dcterms:modified>
</cp:coreProperties>
</file>